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trojahwal\광역서버\[#] 내일키움일자리사업\[3] 내일키움일자리 자료\[3-3] 실적 및 행정기안\[1] 행정기안\발신문서\2. 일자리제공기관\2021년\(02.04) 2월 사업비 신청 참고사항 안내\"/>
    </mc:Choice>
  </mc:AlternateContent>
  <bookViews>
    <workbookView xWindow="480" yWindow="90" windowWidth="27975" windowHeight="11835" activeTab="1"/>
  </bookViews>
  <sheets>
    <sheet name="2021년" sheetId="3" r:id="rId1"/>
    <sheet name="2월 사업비" sheetId="4" r:id="rId2"/>
  </sheets>
  <definedNames>
    <definedName name="_xlnm.Print_Area" localSheetId="0">'2021년'!$A$2:$D$32</definedName>
    <definedName name="_xlnm.Print_Area" localSheetId="1">'2월 사업비'!#REF!</definedName>
  </definedNames>
  <calcPr calcId="152511"/>
</workbook>
</file>

<file path=xl/calcChain.xml><?xml version="1.0" encoding="utf-8"?>
<calcChain xmlns="http://schemas.openxmlformats.org/spreadsheetml/2006/main">
  <c r="H19" i="4" l="1"/>
  <c r="L4" i="4" s="1"/>
  <c r="L7" i="4" l="1"/>
  <c r="M7" i="4" s="1"/>
  <c r="D10" i="4"/>
  <c r="D8" i="4"/>
  <c r="D7" i="4"/>
  <c r="D9" i="4" l="1"/>
  <c r="D11" i="4" s="1"/>
  <c r="D15" i="4" s="1"/>
  <c r="D16" i="4" s="1"/>
  <c r="D32" i="3"/>
  <c r="D18" i="3" s="1"/>
  <c r="B32" i="3"/>
  <c r="B31" i="3" s="1"/>
  <c r="B20" i="3"/>
  <c r="H16" i="3"/>
  <c r="B15" i="3"/>
  <c r="H10" i="3"/>
  <c r="H8" i="3"/>
  <c r="B8" i="3"/>
  <c r="H7" i="3"/>
  <c r="B18" i="3" l="1"/>
  <c r="B9" i="3"/>
  <c r="D28" i="3"/>
  <c r="D21" i="3"/>
  <c r="D14" i="3"/>
  <c r="D10" i="3"/>
  <c r="D27" i="3"/>
  <c r="D20" i="3"/>
  <c r="D13" i="3"/>
  <c r="D31" i="3"/>
  <c r="D24" i="3"/>
  <c r="D17" i="3"/>
  <c r="D11" i="3"/>
  <c r="D30" i="3"/>
  <c r="D23" i="3"/>
  <c r="D16" i="3"/>
  <c r="D29" i="3"/>
  <c r="D22" i="3"/>
  <c r="D15" i="3"/>
  <c r="D9" i="3"/>
  <c r="D25" i="3"/>
  <c r="D19" i="3"/>
  <c r="D12" i="3"/>
  <c r="B13" i="3"/>
  <c r="B28" i="3"/>
  <c r="B12" i="3"/>
  <c r="B24" i="3"/>
  <c r="B11" i="3"/>
  <c r="B22" i="3"/>
  <c r="B16" i="3"/>
  <c r="D26" i="3"/>
  <c r="H9" i="3"/>
  <c r="H11" i="3" s="1"/>
  <c r="B17" i="3"/>
  <c r="B21" i="3"/>
  <c r="B25" i="3"/>
  <c r="B29" i="3"/>
  <c r="B26" i="3"/>
  <c r="B30" i="3"/>
  <c r="B14" i="3"/>
  <c r="B10" i="3"/>
  <c r="B19" i="3"/>
  <c r="B23" i="3"/>
  <c r="B27" i="3"/>
</calcChain>
</file>

<file path=xl/sharedStrings.xml><?xml version="1.0" encoding="utf-8"?>
<sst xmlns="http://schemas.openxmlformats.org/spreadsheetml/2006/main" count="73" uniqueCount="62">
  <si>
    <t>유급일수</t>
    <phoneticPr fontId="4" type="noConversion"/>
  </si>
  <si>
    <t>임금</t>
    <phoneticPr fontId="4" type="noConversion"/>
  </si>
  <si>
    <t>국민연금
본인부담금</t>
    <phoneticPr fontId="4" type="noConversion"/>
  </si>
  <si>
    <t>건강보험
본인부담금</t>
    <phoneticPr fontId="4" type="noConversion"/>
  </si>
  <si>
    <t>장기요양보험
본인부담금</t>
    <phoneticPr fontId="4" type="noConversion"/>
  </si>
  <si>
    <t>고용보험
본인부담금</t>
    <phoneticPr fontId="4" type="noConversion"/>
  </si>
  <si>
    <t>소득세</t>
    <phoneticPr fontId="4" type="noConversion"/>
  </si>
  <si>
    <t>지방소득세</t>
    <phoneticPr fontId="4" type="noConversion"/>
  </si>
  <si>
    <t>(우측표에 시간 입력시 자동계산)</t>
    <phoneticPr fontId="4" type="noConversion"/>
  </si>
  <si>
    <t>공제금액</t>
    <phoneticPr fontId="4" type="noConversion"/>
  </si>
  <si>
    <t>(우측표에 금액 입력시 자동계산)</t>
    <phoneticPr fontId="4" type="noConversion"/>
  </si>
  <si>
    <t>실 지급액</t>
    <phoneticPr fontId="4" type="noConversion"/>
  </si>
  <si>
    <r>
      <t xml:space="preserve">(세전급여 - 전체 공제금액) </t>
    </r>
    <r>
      <rPr>
        <sz val="11"/>
        <color rgb="FF0070C0"/>
        <rFont val="맑은 고딕"/>
        <family val="3"/>
        <charset val="129"/>
        <scheme val="minor"/>
      </rPr>
      <t>*원단위 절상</t>
    </r>
    <phoneticPr fontId="4" type="noConversion"/>
  </si>
  <si>
    <t>* 시간단위로 입력</t>
    <phoneticPr fontId="4" type="noConversion"/>
  </si>
  <si>
    <t>공제금액(직접입력)</t>
    <phoneticPr fontId="4" type="noConversion"/>
  </si>
  <si>
    <t>(유급일수 기준 금액 - 지각조퇴 공제)</t>
    <phoneticPr fontId="4" type="noConversion"/>
  </si>
  <si>
    <t>유급일수 기준 금액(A)</t>
    <phoneticPr fontId="4" type="noConversion"/>
  </si>
  <si>
    <t>지각,조퇴 공제(B)</t>
    <phoneticPr fontId="4" type="noConversion"/>
  </si>
  <si>
    <t>세전 급여(A-B)</t>
    <phoneticPr fontId="4" type="noConversion"/>
  </si>
  <si>
    <t>지각,조퇴 시간(입력)</t>
    <phoneticPr fontId="4" type="noConversion"/>
  </si>
  <si>
    <t>사업비</t>
    <phoneticPr fontId="4" type="noConversion"/>
  </si>
  <si>
    <t>세전급여액</t>
    <phoneticPr fontId="4" type="noConversion"/>
  </si>
  <si>
    <t>(직접입력)</t>
    <phoneticPr fontId="4" type="noConversion"/>
  </si>
  <si>
    <r>
      <t>내일키움일자리 중도 입</t>
    </r>
    <r>
      <rPr>
        <b/>
        <sz val="14"/>
        <color theme="1"/>
        <rFont val="맑은 고딕"/>
        <family val="3"/>
        <charset val="129"/>
      </rPr>
      <t>〮</t>
    </r>
    <r>
      <rPr>
        <b/>
        <sz val="14"/>
        <color theme="1"/>
        <rFont val="맑은 고딕"/>
        <family val="3"/>
        <charset val="129"/>
        <scheme val="minor"/>
      </rPr>
      <t>퇴사자 급여 계산기</t>
    </r>
    <phoneticPr fontId="4" type="noConversion"/>
  </si>
  <si>
    <t>사업비 계산기</t>
    <phoneticPr fontId="4" type="noConversion"/>
  </si>
  <si>
    <t>월급(통상임금)</t>
    <phoneticPr fontId="4" type="noConversion"/>
  </si>
  <si>
    <t>*계산식 = 1,822,480*(유급일수/총유급일수)</t>
    <phoneticPr fontId="4" type="noConversion"/>
  </si>
  <si>
    <t>계산기준 = (세전급여*20/80)  *원단위 절상</t>
    <phoneticPr fontId="4" type="noConversion"/>
  </si>
  <si>
    <t>2021년 내일키움일자리사업 중도 입퇴사자 일할계산 기준표
(유급일수 기준)</t>
    <phoneticPr fontId="4" type="noConversion"/>
  </si>
  <si>
    <t>(색칠되어 있는 칸은 자동 계산되는 칸으로 수정 X,  흰색칸만 직접 입력하여 사용)</t>
    <phoneticPr fontId="4" type="noConversion"/>
  </si>
  <si>
    <t>1월(25일기준)</t>
    <phoneticPr fontId="4" type="noConversion"/>
  </si>
  <si>
    <t>2월(24일기준)</t>
    <phoneticPr fontId="4" type="noConversion"/>
  </si>
  <si>
    <t>근로자 유급일수
(실근무일+주휴수당)</t>
    <phoneticPr fontId="4" type="noConversion"/>
  </si>
  <si>
    <t>해당월 총 유급일수</t>
    <phoneticPr fontId="4" type="noConversion"/>
  </si>
  <si>
    <r>
      <t xml:space="preserve">* 급여기준은 2021년 최저시급 8,720원 X 209시간(주휴포함) = 1,822,480원(통상임금)이며 해당 유급일수 계산표는 중도 입,퇴사자의 급여산정의 편의성을 위해 제작된 표임(만근자는 통상임금인 1.822,480원 지급)
ex) 근무자가 중도 입,퇴사 할 경우 = 해당월의 총 유급일수를 기준으로 하여 
 중도입,퇴사자의 실 유급일수(실 근무 일수+발생한 주휴수당)를 계산하여 급여산정    
</t>
    </r>
    <r>
      <rPr>
        <sz val="11"/>
        <color theme="1"/>
        <rFont val="맑은 고딕"/>
        <family val="3"/>
        <charset val="129"/>
      </rPr>
      <t>→</t>
    </r>
    <r>
      <rPr>
        <sz val="9.35"/>
        <color theme="1"/>
        <rFont val="맑은 고딕"/>
        <family val="3"/>
        <charset val="129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1,822,480원 X 근무자 실유급일수/해당월 총유급일수
 </t>
    </r>
    <phoneticPr fontId="4" type="noConversion"/>
  </si>
  <si>
    <t xml:space="preserve"> 
 (수치 변경하여 사용)
 (1월 = 25일, 2월= 24일)</t>
    <phoneticPr fontId="4" type="noConversion"/>
  </si>
  <si>
    <t>근로자 유급일수</t>
    <phoneticPr fontId="4" type="noConversion"/>
  </si>
  <si>
    <t>사업비</t>
    <phoneticPr fontId="4" type="noConversion"/>
  </si>
  <si>
    <t>1월 근로자 유급일수
(실근무일+주휴수당)</t>
    <phoneticPr fontId="4" type="noConversion"/>
  </si>
  <si>
    <t>1월 총 유급일수</t>
    <phoneticPr fontId="4" type="noConversion"/>
  </si>
  <si>
    <t>1월 사업비 계산기</t>
    <phoneticPr fontId="4" type="noConversion"/>
  </si>
  <si>
    <t>제외할 금액</t>
    <phoneticPr fontId="4" type="noConversion"/>
  </si>
  <si>
    <t>(직접입력)</t>
    <phoneticPr fontId="4" type="noConversion"/>
  </si>
  <si>
    <t>2월 사업비</t>
    <phoneticPr fontId="4" type="noConversion"/>
  </si>
  <si>
    <t>신청금액</t>
    <phoneticPr fontId="4" type="noConversion"/>
  </si>
  <si>
    <t>1월 지급받은 사업비</t>
    <phoneticPr fontId="4" type="noConversion"/>
  </si>
  <si>
    <t>(▲ 계산식 : 근로자 총 인원*455,620)</t>
    <phoneticPr fontId="4" type="noConversion"/>
  </si>
  <si>
    <t>(◀ 해당금액을 신청해주세요)</t>
    <phoneticPr fontId="4" type="noConversion"/>
  </si>
  <si>
    <r>
      <t>(</t>
    </r>
    <r>
      <rPr>
        <b/>
        <sz val="11"/>
        <color theme="1"/>
        <rFont val="맑은 고딕"/>
        <family val="3"/>
        <charset val="129"/>
        <scheme val="minor"/>
      </rPr>
      <t>제외할 금액</t>
    </r>
    <r>
      <rPr>
        <sz val="11"/>
        <color theme="1"/>
        <rFont val="맑은 고딕"/>
        <family val="2"/>
        <charset val="129"/>
        <scheme val="minor"/>
      </rPr>
      <t>은 자동으로 입력됩니다.)</t>
    </r>
    <phoneticPr fontId="4" type="noConversion"/>
  </si>
  <si>
    <t>(▼ 1월 신청한 근로자 유급일수 입력)</t>
    <phoneticPr fontId="4" type="noConversion"/>
  </si>
  <si>
    <t>(▲ B 사업비에 입력)</t>
    <phoneticPr fontId="4" type="noConversion"/>
  </si>
  <si>
    <t>(▲ B 근로자 유급일수에 입력)</t>
    <phoneticPr fontId="4" type="noConversion"/>
  </si>
  <si>
    <t>A(1번)</t>
    <phoneticPr fontId="4" type="noConversion"/>
  </si>
  <si>
    <t>B(2번)</t>
    <phoneticPr fontId="4" type="noConversion"/>
  </si>
  <si>
    <t xml:space="preserve"> C(3번)</t>
    <phoneticPr fontId="4" type="noConversion"/>
  </si>
  <si>
    <t>비고</t>
    <phoneticPr fontId="4" type="noConversion"/>
  </si>
  <si>
    <t>1번 ▶ 2번 ▶ 3번 순서로 입력</t>
    <phoneticPr fontId="4" type="noConversion"/>
  </si>
  <si>
    <t>합계</t>
    <phoneticPr fontId="4" type="noConversion"/>
  </si>
  <si>
    <t>중도입사자,
중도퇴사자</t>
    <phoneticPr fontId="4" type="noConversion"/>
  </si>
  <si>
    <t>1월 인건비 계산기(개인별)</t>
    <phoneticPr fontId="4" type="noConversion"/>
  </si>
  <si>
    <t>1월 인건비 계산기(총괄)</t>
    <phoneticPr fontId="4" type="noConversion"/>
  </si>
  <si>
    <t>2월 사업비 계산기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</si>
</sst>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&quot;일&quot;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6"/>
      <color theme="1"/>
      <name val="맑은 고딕"/>
      <family val="2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9.35"/>
      <color theme="1"/>
      <name val="맑은 고딕"/>
      <family val="3"/>
      <charset val="129"/>
    </font>
    <font>
      <sz val="30"/>
      <color theme="1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155">
    <xf numFmtId="0" fontId="0" fillId="0" borderId="0" xfId="0">
      <alignment vertical="center"/>
    </xf>
    <xf numFmtId="176" fontId="0" fillId="0" borderId="12" xfId="0" applyNumberForma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41" fontId="0" fillId="0" borderId="32" xfId="1" applyFont="1" applyBorder="1">
      <alignment vertical="center"/>
    </xf>
    <xf numFmtId="41" fontId="0" fillId="0" borderId="15" xfId="1" applyFont="1" applyBorder="1">
      <alignment vertical="center"/>
    </xf>
    <xf numFmtId="41" fontId="0" fillId="0" borderId="33" xfId="1" applyFont="1" applyBorder="1">
      <alignment vertical="center"/>
    </xf>
    <xf numFmtId="41" fontId="0" fillId="0" borderId="16" xfId="1" applyFont="1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5" borderId="14" xfId="1" applyFont="1" applyFill="1" applyBorder="1">
      <alignment vertical="center"/>
    </xf>
    <xf numFmtId="0" fontId="11" fillId="0" borderId="0" xfId="0" applyFont="1">
      <alignment vertical="center"/>
    </xf>
    <xf numFmtId="41" fontId="0" fillId="6" borderId="25" xfId="1" applyFont="1" applyFill="1" applyBorder="1">
      <alignment vertical="center"/>
    </xf>
    <xf numFmtId="41" fontId="0" fillId="6" borderId="14" xfId="1" applyFont="1" applyFill="1" applyBorder="1">
      <alignment vertical="center"/>
    </xf>
    <xf numFmtId="41" fontId="7" fillId="7" borderId="16" xfId="1" applyFont="1" applyFill="1" applyBorder="1">
      <alignment vertical="center"/>
    </xf>
    <xf numFmtId="41" fontId="0" fillId="0" borderId="31" xfId="0" applyNumberFormat="1" applyBorder="1">
      <alignment vertical="center"/>
    </xf>
    <xf numFmtId="41" fontId="0" fillId="6" borderId="16" xfId="0" applyNumberFormat="1" applyFill="1" applyBorder="1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41" fontId="0" fillId="0" borderId="14" xfId="1" applyFont="1" applyBorder="1">
      <alignment vertical="center"/>
    </xf>
    <xf numFmtId="41" fontId="0" fillId="4" borderId="16" xfId="1" applyFont="1" applyFill="1" applyBorder="1">
      <alignment vertical="center"/>
    </xf>
    <xf numFmtId="0" fontId="3" fillId="3" borderId="25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41" fontId="0" fillId="2" borderId="41" xfId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41" fontId="0" fillId="3" borderId="15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/>
    </xf>
    <xf numFmtId="41" fontId="0" fillId="0" borderId="34" xfId="1" applyFont="1" applyBorder="1">
      <alignment vertical="center"/>
    </xf>
    <xf numFmtId="0" fontId="0" fillId="0" borderId="34" xfId="0" applyBorder="1">
      <alignment vertical="center"/>
    </xf>
    <xf numFmtId="41" fontId="0" fillId="0" borderId="0" xfId="0" applyNumberFormat="1">
      <alignment vertical="center"/>
    </xf>
    <xf numFmtId="41" fontId="0" fillId="4" borderId="25" xfId="1" applyFont="1" applyFill="1" applyBorder="1">
      <alignment vertical="center"/>
    </xf>
    <xf numFmtId="41" fontId="0" fillId="4" borderId="14" xfId="1" applyFont="1" applyFill="1" applyBorder="1">
      <alignment vertical="center"/>
    </xf>
    <xf numFmtId="41" fontId="7" fillId="4" borderId="16" xfId="1" applyFont="1" applyFill="1" applyBorder="1">
      <alignment vertical="center"/>
    </xf>
    <xf numFmtId="41" fontId="0" fillId="5" borderId="32" xfId="1" applyFont="1" applyFill="1" applyBorder="1">
      <alignment vertical="center"/>
    </xf>
    <xf numFmtId="41" fontId="0" fillId="9" borderId="16" xfId="0" applyNumberFormat="1" applyFill="1" applyBorder="1">
      <alignment vertical="center"/>
    </xf>
    <xf numFmtId="41" fontId="0" fillId="0" borderId="5" xfId="1" applyFont="1" applyBorder="1" applyAlignment="1">
      <alignment vertical="center"/>
    </xf>
    <xf numFmtId="41" fontId="0" fillId="0" borderId="0" xfId="1" applyFont="1" applyBorder="1" applyAlignment="1">
      <alignment vertical="center"/>
    </xf>
    <xf numFmtId="41" fontId="0" fillId="0" borderId="6" xfId="1" applyFont="1" applyBorder="1" applyAlignment="1">
      <alignment vertical="center"/>
    </xf>
    <xf numFmtId="41" fontId="0" fillId="0" borderId="34" xfId="0" applyNumberFormat="1" applyBorder="1">
      <alignment vertical="center"/>
    </xf>
    <xf numFmtId="0" fontId="0" fillId="10" borderId="34" xfId="0" applyFill="1" applyBorder="1" applyAlignment="1">
      <alignment horizontal="center" vertical="center"/>
    </xf>
    <xf numFmtId="41" fontId="0" fillId="10" borderId="34" xfId="1" applyFont="1" applyFill="1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8" borderId="12" xfId="0" applyFill="1" applyBorder="1" applyAlignment="1">
      <alignment horizontal="center" vertical="center"/>
    </xf>
    <xf numFmtId="41" fontId="0" fillId="0" borderId="12" xfId="1" applyFont="1" applyBorder="1">
      <alignment vertical="center"/>
    </xf>
    <xf numFmtId="41" fontId="0" fillId="0" borderId="7" xfId="1" applyFont="1" applyBorder="1" applyAlignment="1">
      <alignment vertical="center"/>
    </xf>
    <xf numFmtId="41" fontId="0" fillId="0" borderId="9" xfId="1" applyFont="1" applyBorder="1" applyAlignment="1">
      <alignment vertical="center"/>
    </xf>
    <xf numFmtId="0" fontId="0" fillId="0" borderId="49" xfId="0" applyBorder="1">
      <alignment vertical="center"/>
    </xf>
    <xf numFmtId="0" fontId="3" fillId="0" borderId="16" xfId="0" applyFont="1" applyBorder="1" applyAlignment="1">
      <alignment vertical="center"/>
    </xf>
    <xf numFmtId="0" fontId="3" fillId="5" borderId="24" xfId="0" applyFont="1" applyFill="1" applyBorder="1" applyAlignment="1">
      <alignment horizontal="center" vertical="center" wrapText="1"/>
    </xf>
    <xf numFmtId="41" fontId="0" fillId="0" borderId="49" xfId="1" applyFont="1" applyBorder="1">
      <alignment vertical="center"/>
    </xf>
    <xf numFmtId="41" fontId="0" fillId="11" borderId="32" xfId="1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5" borderId="28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3" borderId="12" xfId="1" applyFont="1" applyFill="1" applyBorder="1" applyAlignment="1">
      <alignment horizontal="center" vertical="center"/>
    </xf>
    <xf numFmtId="41" fontId="0" fillId="3" borderId="34" xfId="1" applyFont="1" applyFill="1" applyBorder="1" applyAlignment="1">
      <alignment horizontal="center" vertical="center"/>
    </xf>
    <xf numFmtId="41" fontId="0" fillId="3" borderId="35" xfId="1" applyFont="1" applyFill="1" applyBorder="1" applyAlignment="1">
      <alignment horizontal="center" vertical="center"/>
    </xf>
    <xf numFmtId="41" fontId="0" fillId="3" borderId="33" xfId="1" applyFont="1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41" fontId="0" fillId="3" borderId="23" xfId="1" applyFont="1" applyFill="1" applyBorder="1" applyAlignment="1">
      <alignment horizontal="center" vertical="center"/>
    </xf>
    <xf numFmtId="41" fontId="0" fillId="3" borderId="24" xfId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8" borderId="51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</cellXfs>
  <cellStyles count="3">
    <cellStyle name="쉼표 [0]" xfId="1" builtinId="6"/>
    <cellStyle name="제목 1" xfId="2" builtinId="1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85" zoomScaleNormal="85" workbookViewId="0">
      <selection activeCell="M10" sqref="M10"/>
    </sheetView>
  </sheetViews>
  <sheetFormatPr defaultRowHeight="16.5" x14ac:dyDescent="0.3"/>
  <cols>
    <col min="1" max="4" width="13.625" customWidth="1"/>
    <col min="6" max="6" width="16.125" customWidth="1"/>
    <col min="7" max="7" width="24.25" customWidth="1"/>
    <col min="8" max="8" width="25.625" customWidth="1"/>
    <col min="9" max="9" width="40.875" bestFit="1" customWidth="1"/>
    <col min="10" max="11" width="12.625" customWidth="1"/>
    <col min="12" max="12" width="14.25" customWidth="1"/>
    <col min="13" max="15" width="12.625" customWidth="1"/>
    <col min="16" max="16" width="15.625" customWidth="1"/>
    <col min="17" max="17" width="13" bestFit="1" customWidth="1"/>
  </cols>
  <sheetData>
    <row r="1" spans="1:15" ht="17.25" thickBot="1" x14ac:dyDescent="0.35"/>
    <row r="2" spans="1:15" ht="27" customHeight="1" thickBot="1" x14ac:dyDescent="0.35">
      <c r="A2" s="111" t="s">
        <v>28</v>
      </c>
      <c r="B2" s="111"/>
      <c r="C2" s="111"/>
      <c r="D2" s="112"/>
      <c r="F2" s="117" t="s">
        <v>23</v>
      </c>
      <c r="G2" s="118"/>
      <c r="H2" s="118"/>
      <c r="I2" s="119"/>
    </row>
    <row r="3" spans="1:15" ht="28.5" customHeight="1" thickTop="1" thickBot="1" x14ac:dyDescent="0.35">
      <c r="A3" s="113"/>
      <c r="B3" s="113"/>
      <c r="C3" s="113"/>
      <c r="D3" s="114"/>
      <c r="F3" s="91"/>
      <c r="G3" s="92"/>
      <c r="H3" s="92"/>
      <c r="I3" s="93"/>
      <c r="J3" s="98" t="s">
        <v>14</v>
      </c>
      <c r="K3" s="99"/>
      <c r="L3" s="99"/>
      <c r="M3" s="99"/>
      <c r="N3" s="99"/>
      <c r="O3" s="100"/>
    </row>
    <row r="4" spans="1:15" ht="35.25" customHeight="1" thickTop="1" thickBot="1" x14ac:dyDescent="0.35">
      <c r="A4" s="115"/>
      <c r="B4" s="115"/>
      <c r="C4" s="115"/>
      <c r="D4" s="116"/>
      <c r="F4" s="5" t="s">
        <v>25</v>
      </c>
      <c r="G4" s="40" t="s">
        <v>32</v>
      </c>
      <c r="H4" s="34" t="s">
        <v>33</v>
      </c>
      <c r="I4" s="109" t="s">
        <v>35</v>
      </c>
      <c r="J4" s="6" t="s">
        <v>2</v>
      </c>
      <c r="K4" s="7" t="s">
        <v>3</v>
      </c>
      <c r="L4" s="7" t="s">
        <v>4</v>
      </c>
      <c r="M4" s="8" t="s">
        <v>5</v>
      </c>
      <c r="N4" s="9" t="s">
        <v>6</v>
      </c>
      <c r="O4" s="10" t="s">
        <v>7</v>
      </c>
    </row>
    <row r="5" spans="1:15" ht="27" customHeight="1" thickBot="1" x14ac:dyDescent="0.35">
      <c r="A5" s="120" t="s">
        <v>30</v>
      </c>
      <c r="B5" s="84"/>
      <c r="C5" s="83" t="s">
        <v>31</v>
      </c>
      <c r="D5" s="84"/>
      <c r="F5" s="38">
        <v>1822480</v>
      </c>
      <c r="G5" s="11">
        <v>4</v>
      </c>
      <c r="H5" s="33">
        <v>25</v>
      </c>
      <c r="I5" s="110"/>
      <c r="J5" s="12">
        <v>0</v>
      </c>
      <c r="K5" s="11">
        <v>0</v>
      </c>
      <c r="L5" s="11">
        <v>0</v>
      </c>
      <c r="M5" s="11">
        <v>0</v>
      </c>
      <c r="N5" s="13">
        <v>0</v>
      </c>
      <c r="O5" s="14">
        <v>0</v>
      </c>
    </row>
    <row r="6" spans="1:15" ht="27.75" customHeight="1" thickBot="1" x14ac:dyDescent="0.35">
      <c r="A6" s="35" t="s">
        <v>0</v>
      </c>
      <c r="B6" s="36" t="s">
        <v>1</v>
      </c>
      <c r="C6" s="37" t="s">
        <v>0</v>
      </c>
      <c r="D6" s="36" t="s">
        <v>1</v>
      </c>
      <c r="F6" s="85"/>
      <c r="G6" s="86"/>
      <c r="H6" s="86"/>
      <c r="I6" s="87"/>
      <c r="J6" s="20"/>
      <c r="K6" s="21"/>
      <c r="L6" s="21"/>
    </row>
    <row r="7" spans="1:15" ht="30.95" customHeight="1" thickTop="1" thickBot="1" x14ac:dyDescent="0.35">
      <c r="A7" s="79"/>
      <c r="B7" s="80"/>
      <c r="C7" s="92"/>
      <c r="D7" s="93"/>
      <c r="F7" s="81" t="s">
        <v>16</v>
      </c>
      <c r="G7" s="82"/>
      <c r="H7" s="24">
        <f>F5*(G5/H5)</f>
        <v>291596.79999999999</v>
      </c>
      <c r="I7" s="15" t="s">
        <v>26</v>
      </c>
      <c r="J7" s="98" t="s">
        <v>19</v>
      </c>
      <c r="K7" s="100"/>
    </row>
    <row r="8" spans="1:15" ht="30.95" customHeight="1" thickTop="1" thickBot="1" x14ac:dyDescent="0.35">
      <c r="A8" s="1">
        <v>25</v>
      </c>
      <c r="B8" s="2">
        <f>F5</f>
        <v>1822480</v>
      </c>
      <c r="C8" s="105"/>
      <c r="D8" s="106"/>
      <c r="F8" s="75" t="s">
        <v>17</v>
      </c>
      <c r="G8" s="76"/>
      <c r="H8" s="25">
        <f>J8*(F5/H5/8)</f>
        <v>0</v>
      </c>
      <c r="I8" s="16" t="s">
        <v>8</v>
      </c>
      <c r="J8" s="107">
        <v>0</v>
      </c>
      <c r="K8" s="108"/>
      <c r="L8" t="s">
        <v>13</v>
      </c>
    </row>
    <row r="9" spans="1:15" ht="30.95" customHeight="1" x14ac:dyDescent="0.3">
      <c r="A9" s="1">
        <v>24</v>
      </c>
      <c r="B9" s="2">
        <f>$B$32*A9</f>
        <v>1749580.7999999998</v>
      </c>
      <c r="C9" s="30">
        <v>24</v>
      </c>
      <c r="D9" s="32">
        <f>$D$32*C9</f>
        <v>1822480</v>
      </c>
      <c r="F9" s="75" t="s">
        <v>18</v>
      </c>
      <c r="G9" s="76"/>
      <c r="H9" s="22">
        <f>H7-H8</f>
        <v>291596.79999999999</v>
      </c>
      <c r="I9" s="17" t="s">
        <v>15</v>
      </c>
      <c r="J9" s="18"/>
    </row>
    <row r="10" spans="1:15" ht="30.95" customHeight="1" x14ac:dyDescent="0.3">
      <c r="A10" s="1">
        <v>23</v>
      </c>
      <c r="B10" s="2">
        <f t="shared" ref="B10:B31" si="0">$B$32*A10</f>
        <v>1676681.5999999999</v>
      </c>
      <c r="C10" s="30">
        <v>23</v>
      </c>
      <c r="D10" s="32">
        <f>$D$32*C10</f>
        <v>1746543.3333333335</v>
      </c>
      <c r="F10" s="75" t="s">
        <v>9</v>
      </c>
      <c r="G10" s="76"/>
      <c r="H10" s="25">
        <f>J5+K5+L5+M5+N5+O5</f>
        <v>0</v>
      </c>
      <c r="I10" s="17" t="s">
        <v>10</v>
      </c>
    </row>
    <row r="11" spans="1:15" ht="30.95" customHeight="1" thickBot="1" x14ac:dyDescent="0.35">
      <c r="A11" s="1">
        <v>22</v>
      </c>
      <c r="B11" s="2">
        <f t="shared" si="0"/>
        <v>1603782.4</v>
      </c>
      <c r="C11" s="30">
        <v>22</v>
      </c>
      <c r="D11" s="32">
        <f t="shared" ref="D11:D31" si="1">$D$32*C11</f>
        <v>1670606.6666666667</v>
      </c>
      <c r="F11" s="77" t="s">
        <v>11</v>
      </c>
      <c r="G11" s="78"/>
      <c r="H11" s="26">
        <f>ROUNDUP(H9-H10,-1)</f>
        <v>291600</v>
      </c>
      <c r="I11" s="19" t="s">
        <v>12</v>
      </c>
    </row>
    <row r="12" spans="1:15" ht="30.95" customHeight="1" x14ac:dyDescent="0.3">
      <c r="A12" s="1">
        <v>21</v>
      </c>
      <c r="B12" s="2">
        <f t="shared" si="0"/>
        <v>1530883.2</v>
      </c>
      <c r="C12" s="30">
        <v>21</v>
      </c>
      <c r="D12" s="32">
        <f t="shared" si="1"/>
        <v>1594670</v>
      </c>
      <c r="F12" s="97" t="s">
        <v>29</v>
      </c>
      <c r="G12" s="97"/>
      <c r="H12" s="97"/>
      <c r="I12" s="97"/>
    </row>
    <row r="13" spans="1:15" ht="30.95" customHeight="1" thickBot="1" x14ac:dyDescent="0.35">
      <c r="A13" s="1">
        <v>20</v>
      </c>
      <c r="B13" s="2">
        <f t="shared" si="0"/>
        <v>1457984</v>
      </c>
      <c r="C13" s="30">
        <v>20</v>
      </c>
      <c r="D13" s="32">
        <f t="shared" si="1"/>
        <v>1518733.3333333335</v>
      </c>
    </row>
    <row r="14" spans="1:15" ht="30.95" customHeight="1" thickBot="1" x14ac:dyDescent="0.35">
      <c r="A14" s="1">
        <v>19</v>
      </c>
      <c r="B14" s="2">
        <f t="shared" si="0"/>
        <v>1385084.8</v>
      </c>
      <c r="C14" s="30">
        <v>19</v>
      </c>
      <c r="D14" s="32">
        <f t="shared" si="1"/>
        <v>1442796.6666666667</v>
      </c>
      <c r="F14" s="98" t="s">
        <v>24</v>
      </c>
      <c r="G14" s="99"/>
      <c r="H14" s="100"/>
    </row>
    <row r="15" spans="1:15" ht="30.95" customHeight="1" thickTop="1" x14ac:dyDescent="0.3">
      <c r="A15" s="1">
        <v>18</v>
      </c>
      <c r="B15" s="2">
        <f t="shared" si="0"/>
        <v>1312185.5999999999</v>
      </c>
      <c r="C15" s="30">
        <v>18</v>
      </c>
      <c r="D15" s="32">
        <f t="shared" si="1"/>
        <v>1366860</v>
      </c>
      <c r="F15" s="101" t="s">
        <v>21</v>
      </c>
      <c r="G15" s="102"/>
      <c r="H15" s="27">
        <v>291597</v>
      </c>
      <c r="I15" s="29" t="s">
        <v>22</v>
      </c>
    </row>
    <row r="16" spans="1:15" ht="30.95" customHeight="1" thickBot="1" x14ac:dyDescent="0.35">
      <c r="A16" s="1">
        <v>17</v>
      </c>
      <c r="B16" s="2">
        <f t="shared" si="0"/>
        <v>1239286.3999999999</v>
      </c>
      <c r="C16" s="30">
        <v>17</v>
      </c>
      <c r="D16" s="32">
        <f t="shared" si="1"/>
        <v>1290923.3333333335</v>
      </c>
      <c r="F16" s="103" t="s">
        <v>20</v>
      </c>
      <c r="G16" s="104"/>
      <c r="H16" s="28">
        <f>ROUNDUP(H15*20/80,-1)</f>
        <v>72900</v>
      </c>
      <c r="I16" t="s">
        <v>27</v>
      </c>
      <c r="O16" s="44"/>
    </row>
    <row r="17" spans="1:17" ht="30.95" customHeight="1" x14ac:dyDescent="0.3">
      <c r="A17" s="1">
        <v>16</v>
      </c>
      <c r="B17" s="2">
        <f t="shared" si="0"/>
        <v>1166387.2</v>
      </c>
      <c r="C17" s="30">
        <v>16</v>
      </c>
      <c r="D17" s="32">
        <f t="shared" si="1"/>
        <v>1214986.6666666667</v>
      </c>
      <c r="H17" s="39"/>
      <c r="O17" s="44"/>
    </row>
    <row r="18" spans="1:17" ht="30.95" customHeight="1" thickBot="1" x14ac:dyDescent="0.35">
      <c r="A18" s="1">
        <v>15</v>
      </c>
      <c r="B18" s="2">
        <f t="shared" si="0"/>
        <v>1093488</v>
      </c>
      <c r="C18" s="30">
        <v>15</v>
      </c>
      <c r="D18" s="32">
        <f t="shared" si="1"/>
        <v>1139050</v>
      </c>
    </row>
    <row r="19" spans="1:17" ht="30.95" customHeight="1" x14ac:dyDescent="0.3">
      <c r="A19" s="1">
        <v>14</v>
      </c>
      <c r="B19" s="2">
        <f t="shared" si="0"/>
        <v>1020588.7999999999</v>
      </c>
      <c r="C19" s="30">
        <v>14</v>
      </c>
      <c r="D19" s="32">
        <f t="shared" si="1"/>
        <v>1063113.3333333335</v>
      </c>
      <c r="F19" s="88" t="s">
        <v>34</v>
      </c>
      <c r="G19" s="89"/>
      <c r="H19" s="89"/>
      <c r="I19" s="89"/>
      <c r="J19" s="89"/>
      <c r="K19" s="89"/>
      <c r="L19" s="89"/>
      <c r="M19" s="89"/>
      <c r="N19" s="90"/>
    </row>
    <row r="20" spans="1:17" ht="30.95" customHeight="1" x14ac:dyDescent="0.3">
      <c r="A20" s="1">
        <v>13</v>
      </c>
      <c r="B20" s="2">
        <f t="shared" si="0"/>
        <v>947689.6</v>
      </c>
      <c r="C20" s="30">
        <v>13</v>
      </c>
      <c r="D20" s="32">
        <f t="shared" si="1"/>
        <v>987176.66666666674</v>
      </c>
      <c r="F20" s="91"/>
      <c r="G20" s="92"/>
      <c r="H20" s="92"/>
      <c r="I20" s="92"/>
      <c r="J20" s="92"/>
      <c r="K20" s="92"/>
      <c r="L20" s="92"/>
      <c r="M20" s="92"/>
      <c r="N20" s="93"/>
    </row>
    <row r="21" spans="1:17" ht="30.95" customHeight="1" thickBot="1" x14ac:dyDescent="0.35">
      <c r="A21" s="1">
        <v>12</v>
      </c>
      <c r="B21" s="2">
        <f t="shared" si="0"/>
        <v>874790.39999999991</v>
      </c>
      <c r="C21" s="30">
        <v>12</v>
      </c>
      <c r="D21" s="32">
        <f t="shared" si="1"/>
        <v>911240</v>
      </c>
      <c r="F21" s="94"/>
      <c r="G21" s="95"/>
      <c r="H21" s="95"/>
      <c r="I21" s="95"/>
      <c r="J21" s="95"/>
      <c r="K21" s="95"/>
      <c r="L21" s="95"/>
      <c r="M21" s="95"/>
      <c r="N21" s="96"/>
    </row>
    <row r="22" spans="1:17" ht="30.95" customHeight="1" x14ac:dyDescent="0.3">
      <c r="A22" s="1">
        <v>11</v>
      </c>
      <c r="B22" s="2">
        <f t="shared" si="0"/>
        <v>801891.2</v>
      </c>
      <c r="C22" s="30">
        <v>11</v>
      </c>
      <c r="D22" s="32">
        <f t="shared" si="1"/>
        <v>835303.33333333337</v>
      </c>
      <c r="Q22" s="23"/>
    </row>
    <row r="23" spans="1:17" ht="30.95" customHeight="1" x14ac:dyDescent="0.3">
      <c r="A23" s="1">
        <v>10</v>
      </c>
      <c r="B23" s="2">
        <f t="shared" si="0"/>
        <v>728992</v>
      </c>
      <c r="C23" s="30">
        <v>10</v>
      </c>
      <c r="D23" s="32">
        <f t="shared" si="1"/>
        <v>759366.66666666674</v>
      </c>
    </row>
    <row r="24" spans="1:17" ht="30.95" customHeight="1" x14ac:dyDescent="0.3">
      <c r="A24" s="1">
        <v>9</v>
      </c>
      <c r="B24" s="2">
        <f t="shared" si="0"/>
        <v>656092.79999999993</v>
      </c>
      <c r="C24" s="30">
        <v>9</v>
      </c>
      <c r="D24" s="32">
        <f t="shared" si="1"/>
        <v>683430</v>
      </c>
    </row>
    <row r="25" spans="1:17" ht="30.95" customHeight="1" x14ac:dyDescent="0.3">
      <c r="A25" s="1">
        <v>8</v>
      </c>
      <c r="B25" s="2">
        <f t="shared" si="0"/>
        <v>583193.59999999998</v>
      </c>
      <c r="C25" s="30">
        <v>8</v>
      </c>
      <c r="D25" s="32">
        <f t="shared" si="1"/>
        <v>607493.33333333337</v>
      </c>
    </row>
    <row r="26" spans="1:17" ht="30.95" customHeight="1" x14ac:dyDescent="0.3">
      <c r="A26" s="1">
        <v>7</v>
      </c>
      <c r="B26" s="2">
        <f t="shared" si="0"/>
        <v>510294.39999999997</v>
      </c>
      <c r="C26" s="30">
        <v>7</v>
      </c>
      <c r="D26" s="32">
        <f t="shared" si="1"/>
        <v>531556.66666666674</v>
      </c>
    </row>
    <row r="27" spans="1:17" ht="30.95" customHeight="1" x14ac:dyDescent="0.3">
      <c r="A27" s="1">
        <v>6</v>
      </c>
      <c r="B27" s="2">
        <f t="shared" si="0"/>
        <v>437395.19999999995</v>
      </c>
      <c r="C27" s="30">
        <v>6</v>
      </c>
      <c r="D27" s="32">
        <f t="shared" si="1"/>
        <v>455620</v>
      </c>
    </row>
    <row r="28" spans="1:17" ht="30.95" customHeight="1" x14ac:dyDescent="0.3">
      <c r="A28" s="1">
        <v>5</v>
      </c>
      <c r="B28" s="2">
        <f t="shared" si="0"/>
        <v>364496</v>
      </c>
      <c r="C28" s="30">
        <v>5</v>
      </c>
      <c r="D28" s="32">
        <f t="shared" si="1"/>
        <v>379683.33333333337</v>
      </c>
    </row>
    <row r="29" spans="1:17" ht="30.95" customHeight="1" x14ac:dyDescent="0.3">
      <c r="A29" s="1">
        <v>4</v>
      </c>
      <c r="B29" s="2">
        <f t="shared" si="0"/>
        <v>291596.79999999999</v>
      </c>
      <c r="C29" s="30">
        <v>4</v>
      </c>
      <c r="D29" s="32">
        <f t="shared" si="1"/>
        <v>303746.66666666669</v>
      </c>
    </row>
    <row r="30" spans="1:17" ht="30.95" customHeight="1" x14ac:dyDescent="0.3">
      <c r="A30" s="1">
        <v>3</v>
      </c>
      <c r="B30" s="2">
        <f t="shared" si="0"/>
        <v>218697.59999999998</v>
      </c>
      <c r="C30" s="30">
        <v>3</v>
      </c>
      <c r="D30" s="32">
        <f t="shared" si="1"/>
        <v>227810</v>
      </c>
    </row>
    <row r="31" spans="1:17" ht="30.95" customHeight="1" x14ac:dyDescent="0.3">
      <c r="A31" s="1">
        <v>2</v>
      </c>
      <c r="B31" s="2">
        <f t="shared" si="0"/>
        <v>145798.39999999999</v>
      </c>
      <c r="C31" s="30">
        <v>2</v>
      </c>
      <c r="D31" s="32">
        <f t="shared" si="1"/>
        <v>151873.33333333334</v>
      </c>
    </row>
    <row r="32" spans="1:17" ht="30.95" customHeight="1" thickBot="1" x14ac:dyDescent="0.35">
      <c r="A32" s="3">
        <v>1</v>
      </c>
      <c r="B32" s="4">
        <f>F5/25</f>
        <v>72899.199999999997</v>
      </c>
      <c r="C32" s="31">
        <v>1</v>
      </c>
      <c r="D32" s="14">
        <f>F5/24</f>
        <v>75936.666666666672</v>
      </c>
    </row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7.25" customHeight="1" x14ac:dyDescent="0.3"/>
  </sheetData>
  <mergeCells count="22">
    <mergeCell ref="F3:I3"/>
    <mergeCell ref="C7:D8"/>
    <mergeCell ref="J7:K7"/>
    <mergeCell ref="F8:G8"/>
    <mergeCell ref="J8:K8"/>
    <mergeCell ref="J3:O3"/>
    <mergeCell ref="I4:I5"/>
    <mergeCell ref="A2:D4"/>
    <mergeCell ref="F2:I2"/>
    <mergeCell ref="A5:B5"/>
    <mergeCell ref="F19:N21"/>
    <mergeCell ref="F12:I12"/>
    <mergeCell ref="F14:H14"/>
    <mergeCell ref="F15:G15"/>
    <mergeCell ref="F16:G16"/>
    <mergeCell ref="F10:G10"/>
    <mergeCell ref="F11:G11"/>
    <mergeCell ref="A7:B7"/>
    <mergeCell ref="F7:G7"/>
    <mergeCell ref="C5:D5"/>
    <mergeCell ref="F6:I6"/>
    <mergeCell ref="F9:G9"/>
  </mergeCells>
  <phoneticPr fontId="4" type="noConversion"/>
  <dataValidations count="1">
    <dataValidation type="list" allowBlank="1" showInputMessage="1" showErrorMessage="1" sqref="H5">
      <formula1>"21,22,23,24,25,26"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tabSelected="1" zoomScale="85" zoomScaleNormal="85" workbookViewId="0">
      <selection activeCell="M18" sqref="M18"/>
    </sheetView>
  </sheetViews>
  <sheetFormatPr defaultRowHeight="16.5" x14ac:dyDescent="0.3"/>
  <cols>
    <col min="2" max="2" width="16.125" customWidth="1"/>
    <col min="3" max="3" width="24.25" customWidth="1"/>
    <col min="4" max="4" width="25.625" customWidth="1"/>
    <col min="5" max="6" width="12.625" customWidth="1"/>
    <col min="7" max="7" width="14.25" customWidth="1"/>
    <col min="8" max="10" width="12.625" customWidth="1"/>
    <col min="11" max="11" width="19.25" customWidth="1"/>
    <col min="12" max="12" width="15.625" customWidth="1"/>
    <col min="13" max="13" width="13" bestFit="1" customWidth="1"/>
  </cols>
  <sheetData>
    <row r="1" spans="2:16" ht="45.75" thickBot="1" x14ac:dyDescent="0.35">
      <c r="B1" s="123" t="s">
        <v>52</v>
      </c>
      <c r="C1" s="124"/>
      <c r="D1" s="125"/>
      <c r="F1" s="132" t="s">
        <v>53</v>
      </c>
      <c r="G1" s="133"/>
      <c r="H1" s="133"/>
      <c r="I1" s="134"/>
      <c r="K1" s="129" t="s">
        <v>54</v>
      </c>
      <c r="L1" s="124"/>
      <c r="M1" s="124"/>
      <c r="N1" s="124"/>
      <c r="O1" s="124"/>
      <c r="P1" s="125"/>
    </row>
    <row r="2" spans="2:16" ht="27" customHeight="1" thickBot="1" x14ac:dyDescent="0.35">
      <c r="B2" s="126" t="s">
        <v>59</v>
      </c>
      <c r="C2" s="127"/>
      <c r="D2" s="128"/>
      <c r="F2" s="147" t="s">
        <v>60</v>
      </c>
      <c r="G2" s="148"/>
      <c r="H2" s="148"/>
      <c r="I2" s="149"/>
      <c r="K2" s="152" t="s">
        <v>61</v>
      </c>
      <c r="L2" s="153"/>
      <c r="M2" s="153"/>
      <c r="N2" s="153"/>
      <c r="O2" s="153"/>
      <c r="P2" s="154"/>
    </row>
    <row r="3" spans="2:16" ht="28.5" customHeight="1" thickTop="1" thickBot="1" x14ac:dyDescent="0.35">
      <c r="B3" s="56"/>
      <c r="C3" s="51" t="s">
        <v>49</v>
      </c>
      <c r="D3" s="57"/>
      <c r="F3" s="71"/>
      <c r="G3" s="72" t="s">
        <v>36</v>
      </c>
      <c r="H3" s="73" t="s">
        <v>37</v>
      </c>
      <c r="I3" s="74" t="s">
        <v>55</v>
      </c>
      <c r="K3" s="150" t="s">
        <v>45</v>
      </c>
      <c r="L3" s="151" t="s">
        <v>41</v>
      </c>
      <c r="M3" s="18"/>
      <c r="N3" s="18"/>
      <c r="O3" s="18"/>
      <c r="P3" s="15"/>
    </row>
    <row r="4" spans="2:16" ht="35.25" customHeight="1" x14ac:dyDescent="0.3">
      <c r="B4" s="5" t="s">
        <v>25</v>
      </c>
      <c r="C4" s="68" t="s">
        <v>38</v>
      </c>
      <c r="D4" s="34" t="s">
        <v>39</v>
      </c>
      <c r="F4" s="141" t="s">
        <v>58</v>
      </c>
      <c r="G4" s="43">
        <v>25</v>
      </c>
      <c r="H4" s="42">
        <v>455620</v>
      </c>
      <c r="I4" s="130" t="s">
        <v>42</v>
      </c>
      <c r="K4" s="63">
        <v>455620</v>
      </c>
      <c r="L4" s="42">
        <f>K4-H19</f>
        <v>-291600</v>
      </c>
      <c r="M4" s="18"/>
      <c r="N4" s="18"/>
      <c r="O4" s="18"/>
      <c r="P4" s="15"/>
    </row>
    <row r="5" spans="2:16" ht="27" customHeight="1" thickBot="1" x14ac:dyDescent="0.35">
      <c r="B5" s="38">
        <v>1822480</v>
      </c>
      <c r="C5" s="48">
        <v>16</v>
      </c>
      <c r="D5" s="33">
        <v>25</v>
      </c>
      <c r="F5" s="142"/>
      <c r="G5" s="43">
        <v>16</v>
      </c>
      <c r="H5" s="42">
        <v>291600</v>
      </c>
      <c r="I5" s="131"/>
      <c r="K5" s="58"/>
      <c r="L5" s="18" t="s">
        <v>48</v>
      </c>
      <c r="M5" s="18"/>
      <c r="N5" s="18"/>
      <c r="O5" s="18"/>
      <c r="P5" s="15"/>
    </row>
    <row r="6" spans="2:16" ht="27.75" customHeight="1" thickBot="1" x14ac:dyDescent="0.35">
      <c r="B6" s="50"/>
      <c r="C6" s="51" t="s">
        <v>51</v>
      </c>
      <c r="D6" s="52"/>
      <c r="F6" s="142"/>
      <c r="G6" s="43"/>
      <c r="H6" s="42"/>
      <c r="I6" s="131"/>
      <c r="K6" s="62" t="s">
        <v>43</v>
      </c>
      <c r="L6" s="41" t="s">
        <v>41</v>
      </c>
      <c r="M6" s="54" t="s">
        <v>44</v>
      </c>
      <c r="N6" s="18"/>
      <c r="O6" s="18"/>
      <c r="P6" s="15"/>
    </row>
    <row r="7" spans="2:16" ht="30.95" customHeight="1" x14ac:dyDescent="0.3">
      <c r="B7" s="81" t="s">
        <v>16</v>
      </c>
      <c r="C7" s="82"/>
      <c r="D7" s="45">
        <f>B5*(C5/D5)</f>
        <v>1166387.2</v>
      </c>
      <c r="F7" s="142"/>
      <c r="G7" s="43"/>
      <c r="H7" s="42"/>
      <c r="I7" s="131"/>
      <c r="K7" s="61"/>
      <c r="L7" s="53">
        <f>L4</f>
        <v>-291600</v>
      </c>
      <c r="M7" s="55">
        <f>K7-L7</f>
        <v>291600</v>
      </c>
      <c r="N7" s="51" t="s">
        <v>47</v>
      </c>
      <c r="O7" s="18"/>
      <c r="P7" s="15"/>
    </row>
    <row r="8" spans="2:16" ht="30.95" customHeight="1" thickBot="1" x14ac:dyDescent="0.35">
      <c r="B8" s="75" t="s">
        <v>17</v>
      </c>
      <c r="C8" s="76"/>
      <c r="D8" s="46">
        <f>U21*(B5/D5/8)</f>
        <v>0</v>
      </c>
      <c r="F8" s="142"/>
      <c r="G8" s="43"/>
      <c r="H8" s="42"/>
      <c r="I8" s="131"/>
      <c r="K8" s="64" t="s">
        <v>46</v>
      </c>
      <c r="L8" s="60"/>
      <c r="M8" s="60"/>
      <c r="N8" s="60"/>
      <c r="O8" s="60"/>
      <c r="P8" s="19"/>
    </row>
    <row r="9" spans="2:16" ht="30.95" customHeight="1" x14ac:dyDescent="0.3">
      <c r="B9" s="75" t="s">
        <v>18</v>
      </c>
      <c r="C9" s="76"/>
      <c r="D9" s="46">
        <f>D7-D8</f>
        <v>1166387.2</v>
      </c>
      <c r="F9" s="142"/>
      <c r="G9" s="43"/>
      <c r="H9" s="42"/>
      <c r="I9" s="131"/>
    </row>
    <row r="10" spans="2:16" ht="30.95" customHeight="1" thickBot="1" x14ac:dyDescent="0.35">
      <c r="B10" s="75" t="s">
        <v>9</v>
      </c>
      <c r="C10" s="76"/>
      <c r="D10" s="46">
        <f>U18+V18+W18+X18+Y18+Z18</f>
        <v>0</v>
      </c>
      <c r="F10" s="142"/>
      <c r="G10" s="43"/>
      <c r="H10" s="42"/>
      <c r="I10" s="131"/>
      <c r="J10" s="44"/>
    </row>
    <row r="11" spans="2:16" ht="30.95" customHeight="1" thickBot="1" x14ac:dyDescent="0.35">
      <c r="B11" s="77" t="s">
        <v>11</v>
      </c>
      <c r="C11" s="78"/>
      <c r="D11" s="47">
        <f>ROUNDUP(D9-D10,-1)</f>
        <v>1166390</v>
      </c>
      <c r="F11" s="142"/>
      <c r="G11" s="43"/>
      <c r="H11" s="42"/>
      <c r="I11" s="131"/>
      <c r="J11" s="44"/>
      <c r="K11" s="135" t="s">
        <v>56</v>
      </c>
      <c r="L11" s="136"/>
      <c r="M11" s="136"/>
      <c r="N11" s="136"/>
      <c r="O11" s="136"/>
      <c r="P11" s="137"/>
    </row>
    <row r="12" spans="2:16" ht="30.95" customHeight="1" thickBot="1" x14ac:dyDescent="0.35">
      <c r="B12" s="145"/>
      <c r="C12" s="97"/>
      <c r="D12" s="146"/>
      <c r="F12" s="142"/>
      <c r="G12" s="43"/>
      <c r="H12" s="42"/>
      <c r="I12" s="131"/>
      <c r="K12" s="138"/>
      <c r="L12" s="139"/>
      <c r="M12" s="139"/>
      <c r="N12" s="139"/>
      <c r="O12" s="139"/>
      <c r="P12" s="140"/>
    </row>
    <row r="13" spans="2:16" ht="30.95" customHeight="1" thickBot="1" x14ac:dyDescent="0.35">
      <c r="B13" s="58"/>
      <c r="C13" s="18"/>
      <c r="D13" s="15"/>
      <c r="F13" s="142"/>
      <c r="G13" s="43"/>
      <c r="H13" s="42"/>
      <c r="I13" s="131"/>
    </row>
    <row r="14" spans="2:16" ht="30.95" customHeight="1" thickBot="1" x14ac:dyDescent="0.35">
      <c r="B14" s="98" t="s">
        <v>40</v>
      </c>
      <c r="C14" s="99"/>
      <c r="D14" s="100"/>
      <c r="F14" s="142"/>
      <c r="G14" s="43"/>
      <c r="H14" s="42"/>
      <c r="I14" s="131"/>
    </row>
    <row r="15" spans="2:16" ht="30.95" customHeight="1" thickTop="1" x14ac:dyDescent="0.3">
      <c r="B15" s="101" t="s">
        <v>21</v>
      </c>
      <c r="C15" s="102"/>
      <c r="D15" s="27">
        <f>D11</f>
        <v>1166390</v>
      </c>
      <c r="F15" s="142"/>
      <c r="G15" s="43"/>
      <c r="H15" s="42"/>
      <c r="I15" s="131"/>
    </row>
    <row r="16" spans="2:16" ht="30.95" customHeight="1" thickBot="1" x14ac:dyDescent="0.35">
      <c r="B16" s="143" t="s">
        <v>20</v>
      </c>
      <c r="C16" s="144"/>
      <c r="D16" s="49">
        <f>ROUNDUP(D15*20/80,-1)</f>
        <v>291600</v>
      </c>
      <c r="F16" s="142"/>
      <c r="G16" s="43"/>
      <c r="H16" s="42"/>
      <c r="I16" s="131"/>
      <c r="K16" s="44"/>
    </row>
    <row r="17" spans="2:21" ht="30.95" customHeight="1" thickBot="1" x14ac:dyDescent="0.35">
      <c r="B17" s="59"/>
      <c r="C17" s="60"/>
      <c r="D17" s="65" t="s">
        <v>50</v>
      </c>
      <c r="F17" s="142"/>
      <c r="G17" s="43"/>
      <c r="H17" s="42"/>
      <c r="I17" s="131"/>
      <c r="K17" s="44"/>
    </row>
    <row r="18" spans="2:21" ht="30.95" customHeight="1" x14ac:dyDescent="0.3">
      <c r="F18" s="142"/>
      <c r="G18" s="66"/>
      <c r="H18" s="69"/>
      <c r="I18" s="131"/>
    </row>
    <row r="19" spans="2:21" ht="30.95" customHeight="1" thickBot="1" x14ac:dyDescent="0.35">
      <c r="F19" s="121" t="s">
        <v>57</v>
      </c>
      <c r="G19" s="122"/>
      <c r="H19" s="70">
        <f>SUM(H4:H18)</f>
        <v>747220</v>
      </c>
      <c r="I19" s="67"/>
    </row>
    <row r="20" spans="2:21" ht="30.95" customHeight="1" x14ac:dyDescent="0.3"/>
    <row r="21" spans="2:21" ht="30.95" customHeight="1" x14ac:dyDescent="0.3"/>
    <row r="22" spans="2:21" ht="30.95" customHeight="1" x14ac:dyDescent="0.3">
      <c r="J22" s="23"/>
      <c r="U22" s="18"/>
    </row>
    <row r="23" spans="2:21" ht="30.95" customHeight="1" x14ac:dyDescent="0.3"/>
    <row r="24" spans="2:21" ht="30.95" customHeight="1" x14ac:dyDescent="0.3"/>
    <row r="25" spans="2:21" ht="30.95" customHeight="1" x14ac:dyDescent="0.3"/>
    <row r="26" spans="2:21" ht="30.95" customHeight="1" x14ac:dyDescent="0.3"/>
    <row r="27" spans="2:21" ht="30.95" customHeight="1" x14ac:dyDescent="0.3"/>
    <row r="28" spans="2:21" ht="30.95" customHeight="1" x14ac:dyDescent="0.3"/>
    <row r="29" spans="2:21" ht="30.95" customHeight="1" x14ac:dyDescent="0.3"/>
    <row r="30" spans="2:21" ht="30.95" customHeight="1" x14ac:dyDescent="0.3"/>
    <row r="31" spans="2:21" ht="30.95" customHeight="1" x14ac:dyDescent="0.3"/>
    <row r="32" spans="2:21" ht="30.9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7.25" customHeight="1" x14ac:dyDescent="0.3"/>
  </sheetData>
  <mergeCells count="19">
    <mergeCell ref="K1:P1"/>
    <mergeCell ref="I4:I18"/>
    <mergeCell ref="F1:I1"/>
    <mergeCell ref="K11:P12"/>
    <mergeCell ref="F4:F18"/>
    <mergeCell ref="F2:I2"/>
    <mergeCell ref="K2:P2"/>
    <mergeCell ref="B7:C7"/>
    <mergeCell ref="B8:C8"/>
    <mergeCell ref="F19:G19"/>
    <mergeCell ref="B1:D1"/>
    <mergeCell ref="B2:D2"/>
    <mergeCell ref="B16:C16"/>
    <mergeCell ref="B9:C9"/>
    <mergeCell ref="B10:C10"/>
    <mergeCell ref="B11:C11"/>
    <mergeCell ref="B12:D12"/>
    <mergeCell ref="B14:D14"/>
    <mergeCell ref="B15:C15"/>
  </mergeCells>
  <phoneticPr fontId="4" type="noConversion"/>
  <dataValidations count="1">
    <dataValidation type="list" allowBlank="1" showInputMessage="1" showErrorMessage="1" sqref="D5">
      <formula1>"21,22,23,24,25,26"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2021년</vt:lpstr>
      <vt:lpstr>2월 사업비</vt:lpstr>
      <vt:lpstr>'2021년'!Print_Area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82104</cp:lastModifiedBy>
  <cp:lastPrinted>2020-12-14T02:20:19Z</cp:lastPrinted>
  <dcterms:created xsi:type="dcterms:W3CDTF">2020-11-24T06:52:10Z</dcterms:created>
  <dcterms:modified xsi:type="dcterms:W3CDTF">2021-02-04T06:26:09Z</dcterms:modified>
</cp:coreProperties>
</file>